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<sst xmlns="http://schemas.openxmlformats.org/spreadsheetml/2006/main" count="48" uniqueCount="44">
  <si>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PROYECTO 1:</t>
  </si>
  <si>
    <t xml:space="preserve">FOTOVOLTAICA </t>
  </si>
  <si>
    <t>PROYECTO 2:</t>
  </si>
  <si>
    <t>EÓLICA</t>
  </si>
  <si>
    <t>PROYECTO 3:</t>
  </si>
  <si>
    <t>MINIHIDRÁULICA</t>
  </si>
  <si>
    <t>PROYECTO</t>
  </si>
  <si>
    <t>PREVISIÓN kWh año/ AE (100 €)</t>
  </si>
  <si>
    <t>PRODUCCIÓN ANUAL kWh</t>
  </si>
  <si>
    <t>INVERSIÓN €</t>
  </si>
  <si>
    <t>Precio Generation kWh</t>
  </si>
  <si>
    <t>Previsión kWh año/Acción Energética</t>
  </si>
  <si>
    <t>COSTE AMORTIZACIÓN</t>
  </si>
  <si>
    <t>COSTE EXPLOTACIÓN</t>
  </si>
  <si>
    <t>COSTE TOTAL</t>
  </si>
  <si>
    <t>1. Inflación</t>
  </si>
  <si>
    <t>%</t>
  </si>
  <si>
    <t>2. Incremento precio electricidad mercado</t>
  </si>
  <si>
    <t>Año</t>
  </si>
  <si>
    <t>Euros</t>
  </si>
  <si>
    <t>kWh</t>
  </si>
  <si>
    <t>Acciones Energéticas</t>
  </si>
  <si>
    <t xml:space="preserve">Sugún mi aportación, me tocan al año </t>
  </si>
  <si>
    <t>Precio electricidad mercado</t>
  </si>
  <si>
    <t>Retorno del préstamo</t>
  </si>
  <si>
    <t>Cash flow</t>
  </si>
  <si>
    <t>TIR(25)</t>
  </si>
  <si>
    <t>Hipótesis (*):</t>
  </si>
  <si>
    <t>(*) Puedes modificar tus hipótesis según tu creterio</t>
  </si>
  <si>
    <t>Ahorro en factura(**)</t>
  </si>
  <si>
    <t>(**) Tiene en cuenta la parte de IVA e Impuesto electricidad que te ahorras</t>
  </si>
  <si>
    <t>Coste medio amortización</t>
  </si>
  <si>
    <t>Coste medio explotación</t>
  </si>
  <si>
    <t>Actualizado hasta Mayo 2015</t>
  </si>
  <si>
    <t>ESTIMACIÓN RENTABILIDAD ECONÓMICA DEL GENERATION KWH</t>
  </si>
  <si>
    <t xml:space="preserve">Con la hipótesis conservadora de que el precio de la electricidad quedará igual para los próximos 25 años, </t>
  </si>
  <si>
    <t>tenemos un retorno de la inversión a 25 años del 3%. En el caso que los precios de la electricidad al mercado incrementen</t>
  </si>
  <si>
    <t xml:space="preserve">Precio electricidad medio de los últimos 60 meses: </t>
  </si>
  <si>
    <t>Euros/ kWh</t>
  </si>
  <si>
    <t>en línea con la inflación histórica o esperada a largo plazo (2%), podemos llegar a un retorno del 6%.</t>
  </si>
  <si>
    <t>Modificar sólo las casillas azules</t>
  </si>
  <si>
    <t>kWh a Precio Generation kWh (Nunca será superior a tu uso anual)</t>
  </si>
  <si>
    <t>Uso de electricidad anual</t>
  </si>
  <si>
    <t>Inversión Generation kWh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</si>
</sst>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3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36" fillId="33" borderId="10" xfId="0" applyNumberFormat="1" applyFont="1" applyFill="1" applyBorder="1" applyAlignment="1">
      <alignment horizontal="center"/>
    </xf>
    <xf numFmtId="1" fontId="36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36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6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7" fillId="0" borderId="0" xfId="0" applyFont="1" applyAlignment="1">
      <alignment/>
    </xf>
    <xf numFmtId="9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33" borderId="13" xfId="0" applyFont="1" applyFill="1" applyBorder="1" applyAlignment="1">
      <alignment/>
    </xf>
    <xf numFmtId="9" fontId="39" fillId="33" borderId="14" xfId="0" applyNumberFormat="1" applyFont="1" applyFill="1" applyBorder="1" applyAlignment="1">
      <alignment/>
    </xf>
    <xf numFmtId="3" fontId="36" fillId="12" borderId="10" xfId="0" applyNumberFormat="1" applyFont="1" applyFill="1" applyBorder="1" applyAlignment="1">
      <alignment horizontal="center"/>
    </xf>
    <xf numFmtId="0" fontId="0" fillId="12" borderId="0" xfId="0" applyFill="1" applyAlignment="1">
      <alignment horizontal="right"/>
    </xf>
    <xf numFmtId="1" fontId="0" fillId="0" borderId="10" xfId="0" applyNumberFormat="1" applyBorder="1" applyAlignment="1">
      <alignment horizontal="center"/>
    </xf>
    <xf numFmtId="0" fontId="36" fillId="5" borderId="15" xfId="0" applyFont="1" applyFill="1" applyBorder="1" applyAlignment="1">
      <alignment/>
    </xf>
    <xf numFmtId="0" fontId="36" fillId="5" borderId="16" xfId="0" applyFont="1" applyFill="1" applyBorder="1" applyAlignment="1">
      <alignment/>
    </xf>
    <xf numFmtId="0" fontId="36" fillId="5" borderId="17" xfId="0" applyFont="1" applyFill="1" applyBorder="1" applyAlignment="1">
      <alignment/>
    </xf>
    <xf numFmtId="0" fontId="36" fillId="5" borderId="18" xfId="0" applyFont="1" applyFill="1" applyBorder="1" applyAlignment="1">
      <alignment/>
    </xf>
    <xf numFmtId="0" fontId="36" fillId="5" borderId="0" xfId="0" applyFont="1" applyFill="1" applyBorder="1" applyAlignment="1">
      <alignment/>
    </xf>
    <xf numFmtId="0" fontId="36" fillId="5" borderId="19" xfId="0" applyFont="1" applyFill="1" applyBorder="1" applyAlignment="1">
      <alignment/>
    </xf>
    <xf numFmtId="0" fontId="36" fillId="5" borderId="20" xfId="0" applyFont="1" applyFill="1" applyBorder="1" applyAlignment="1">
      <alignment/>
    </xf>
    <xf numFmtId="0" fontId="36" fillId="5" borderId="21" xfId="0" applyFont="1" applyFill="1" applyBorder="1" applyAlignment="1">
      <alignment/>
    </xf>
    <xf numFmtId="0" fontId="36" fillId="5" borderId="22" xfId="0" applyFont="1" applyFill="1" applyBorder="1" applyAlignment="1">
      <alignment/>
    </xf>
    <xf numFmtId="3" fontId="36" fillId="12" borderId="11" xfId="0" applyNumberFormat="1" applyFont="1" applyFill="1" applyBorder="1" applyAlignment="1">
      <alignment horizontal="center"/>
    </xf>
    <xf numFmtId="3" fontId="36" fillId="12" borderId="12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76200</xdr:rowOff>
    </xdr:from>
    <xdr:to>
      <xdr:col>1</xdr:col>
      <xdr:colOff>1152525</xdr:colOff>
      <xdr:row>6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1143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51"/>
  <sheetViews>
    <sheetView tabSelected="1" zoomScalePageLayoutView="0" workbookViewId="0" topLeftCell="A4">
      <selection activeCell="F28" sqref="F28"/>
    </sheetView>
  </sheetViews>
  <sheetFormatPr defaultColWidth="11.421875" defaultRowHeight="15"/>
  <cols>
    <col min="1" max="1" width="5.57421875" style="0" customWidth="1"/>
    <col min="2" max="2" width="28.28125" style="0" customWidth="1"/>
    <col min="3" max="3" width="25.7109375" style="0" customWidth="1"/>
    <col min="4" max="4" width="13.421875" style="0" customWidth="1"/>
    <col min="5" max="5" width="13.00390625" style="0" customWidth="1"/>
    <col min="6" max="6" width="24.421875" style="0" customWidth="1"/>
    <col min="7" max="7" width="19.8515625" style="0" customWidth="1"/>
    <col min="8" max="8" width="12.7109375" style="0" customWidth="1"/>
    <col min="11" max="11" width="13.00390625" style="0" customWidth="1"/>
  </cols>
  <sheetData>
    <row r="3" ht="18.75">
      <c r="B3" s="22"/>
    </row>
    <row r="4" ht="18.75">
      <c r="B4" s="22"/>
    </row>
    <row r="5" ht="18.75">
      <c r="B5" s="22"/>
    </row>
    <row r="6" ht="18.75">
      <c r="B6" s="22"/>
    </row>
    <row r="8" spans="2:7" ht="18.75">
      <c r="B8" s="22" t="s">
        <v>34</v>
      </c>
      <c r="F8" s="37" t="s">
        <v>40</v>
      </c>
      <c r="G8" s="38"/>
    </row>
    <row r="10" spans="2:12" ht="15">
      <c r="B10" s="5" t="s">
        <v>0</v>
      </c>
      <c r="C10" s="6" t="s">
        <v>1</v>
      </c>
      <c r="F10" s="4" t="s">
        <v>43</v>
      </c>
      <c r="G10" s="25">
        <v>1000</v>
      </c>
      <c r="H10" s="4" t="s">
        <v>19</v>
      </c>
      <c r="J10" s="7">
        <f>G10/100</f>
        <v>10</v>
      </c>
      <c r="K10" s="11" t="s">
        <v>21</v>
      </c>
      <c r="L10" s="2"/>
    </row>
    <row r="12" spans="2:8" ht="15">
      <c r="B12" s="5" t="s">
        <v>2</v>
      </c>
      <c r="C12" s="6" t="s">
        <v>3</v>
      </c>
      <c r="F12" s="11" t="s">
        <v>42</v>
      </c>
      <c r="G12" s="25">
        <v>2800</v>
      </c>
      <c r="H12" s="11" t="s">
        <v>20</v>
      </c>
    </row>
    <row r="14" spans="2:3" ht="15">
      <c r="B14" s="5" t="s">
        <v>4</v>
      </c>
      <c r="C14" s="6" t="s">
        <v>5</v>
      </c>
    </row>
    <row r="17" spans="2:12" ht="45">
      <c r="B17" s="5" t="s">
        <v>6</v>
      </c>
      <c r="C17" s="5" t="s">
        <v>8</v>
      </c>
      <c r="D17" s="5" t="s">
        <v>9</v>
      </c>
      <c r="E17" s="39" t="s">
        <v>7</v>
      </c>
      <c r="F17" s="14" t="s">
        <v>12</v>
      </c>
      <c r="G17" s="5" t="s">
        <v>13</v>
      </c>
      <c r="H17" s="5" t="s">
        <v>14</v>
      </c>
      <c r="J17" s="18" t="s">
        <v>31</v>
      </c>
      <c r="K17" s="19"/>
      <c r="L17" s="8">
        <f>(C18*F18+C19*F19+C20*F20)/SUM(C18:C20)</f>
        <v>0.019417475728155338</v>
      </c>
    </row>
    <row r="18" spans="2:12" ht="15">
      <c r="B18" s="11">
        <v>1</v>
      </c>
      <c r="C18" s="3">
        <v>3300000</v>
      </c>
      <c r="D18" s="3">
        <v>2000000</v>
      </c>
      <c r="E18" s="27">
        <f>C18/D18*100</f>
        <v>165</v>
      </c>
      <c r="F18" s="12">
        <v>0.02</v>
      </c>
      <c r="G18" s="8">
        <v>0.017</v>
      </c>
      <c r="H18" s="8">
        <f>F18+G18</f>
        <v>0.037000000000000005</v>
      </c>
      <c r="J18" s="18" t="s">
        <v>32</v>
      </c>
      <c r="K18" s="19"/>
      <c r="L18" s="8">
        <f>(C18*G18+C19*G19+C20*G20)/SUM(C18:C20)</f>
        <v>0.017388349514563108</v>
      </c>
    </row>
    <row r="19" spans="2:8" ht="15">
      <c r="B19" s="11">
        <v>2</v>
      </c>
      <c r="C19" s="3">
        <v>3600000</v>
      </c>
      <c r="D19" s="3">
        <v>1750000</v>
      </c>
      <c r="E19" s="27">
        <f>C19/D19*100</f>
        <v>205.7142857142857</v>
      </c>
      <c r="F19" s="13">
        <v>0.024</v>
      </c>
      <c r="G19" s="8">
        <v>0.02</v>
      </c>
      <c r="H19" s="8">
        <f>F19+G19</f>
        <v>0.044</v>
      </c>
    </row>
    <row r="20" spans="2:12" ht="15">
      <c r="B20" s="11">
        <v>3</v>
      </c>
      <c r="C20" s="3">
        <v>3400000</v>
      </c>
      <c r="D20" s="3">
        <v>1700000</v>
      </c>
      <c r="E20" s="27">
        <f>C20/D20*100</f>
        <v>200</v>
      </c>
      <c r="F20" s="13">
        <v>0.014</v>
      </c>
      <c r="G20" s="8">
        <v>0.015</v>
      </c>
      <c r="H20" s="8">
        <f>F20+G20</f>
        <v>0.028999999999999998</v>
      </c>
      <c r="L20" s="17"/>
    </row>
    <row r="22" spans="2:10" ht="15">
      <c r="B22" t="s">
        <v>10</v>
      </c>
      <c r="D22" s="9">
        <f>L17+L18</f>
        <v>0.03680582524271844</v>
      </c>
      <c r="F22" s="1" t="s">
        <v>37</v>
      </c>
      <c r="H22" s="9">
        <v>0.0455</v>
      </c>
      <c r="I22" t="s">
        <v>38</v>
      </c>
      <c r="J22" t="s">
        <v>33</v>
      </c>
    </row>
    <row r="24" spans="2:4" ht="15">
      <c r="B24" t="s">
        <v>11</v>
      </c>
      <c r="D24" s="10">
        <f>(E18*D18+E19*D19+E20*D20)/SUM(D18:D20)</f>
        <v>188.9908256880734</v>
      </c>
    </row>
    <row r="26" spans="2:6" ht="15">
      <c r="B26" s="1" t="s">
        <v>27</v>
      </c>
      <c r="F26" s="1"/>
    </row>
    <row r="28" spans="2:5" ht="15">
      <c r="B28" t="s">
        <v>15</v>
      </c>
      <c r="D28" s="26">
        <v>1</v>
      </c>
      <c r="E28" t="s">
        <v>16</v>
      </c>
    </row>
    <row r="29" spans="2:5" ht="15">
      <c r="B29" t="s">
        <v>17</v>
      </c>
      <c r="D29" s="26">
        <v>2</v>
      </c>
      <c r="E29" t="s">
        <v>16</v>
      </c>
    </row>
    <row r="31" spans="2:5" ht="15">
      <c r="B31" t="s">
        <v>22</v>
      </c>
      <c r="D31" s="16">
        <f>IF(D24*J10&lt;G12,D24*J10,G12)</f>
        <v>1889.908256880734</v>
      </c>
      <c r="E31" t="s">
        <v>41</v>
      </c>
    </row>
    <row r="33" spans="2:28" ht="15">
      <c r="B33" s="1" t="s">
        <v>18</v>
      </c>
      <c r="C33">
        <v>0</v>
      </c>
      <c r="D33">
        <f>C33+1</f>
        <v>1</v>
      </c>
      <c r="E33">
        <f aca="true" t="shared" si="0" ref="E33:AB33">D33+1</f>
        <v>2</v>
      </c>
      <c r="F33">
        <f t="shared" si="0"/>
        <v>3</v>
      </c>
      <c r="G33">
        <f t="shared" si="0"/>
        <v>4</v>
      </c>
      <c r="H33">
        <f t="shared" si="0"/>
        <v>5</v>
      </c>
      <c r="I33">
        <f t="shared" si="0"/>
        <v>6</v>
      </c>
      <c r="J33">
        <f t="shared" si="0"/>
        <v>7</v>
      </c>
      <c r="K33">
        <f t="shared" si="0"/>
        <v>8</v>
      </c>
      <c r="L33">
        <f t="shared" si="0"/>
        <v>9</v>
      </c>
      <c r="M33">
        <f t="shared" si="0"/>
        <v>10</v>
      </c>
      <c r="N33">
        <f t="shared" si="0"/>
        <v>11</v>
      </c>
      <c r="O33">
        <f t="shared" si="0"/>
        <v>12</v>
      </c>
      <c r="P33">
        <f t="shared" si="0"/>
        <v>13</v>
      </c>
      <c r="Q33">
        <f t="shared" si="0"/>
        <v>14</v>
      </c>
      <c r="R33">
        <f t="shared" si="0"/>
        <v>15</v>
      </c>
      <c r="S33">
        <f t="shared" si="0"/>
        <v>16</v>
      </c>
      <c r="T33">
        <f t="shared" si="0"/>
        <v>17</v>
      </c>
      <c r="U33">
        <f t="shared" si="0"/>
        <v>18</v>
      </c>
      <c r="V33">
        <f t="shared" si="0"/>
        <v>19</v>
      </c>
      <c r="W33">
        <f t="shared" si="0"/>
        <v>20</v>
      </c>
      <c r="X33">
        <f t="shared" si="0"/>
        <v>21</v>
      </c>
      <c r="Y33">
        <f t="shared" si="0"/>
        <v>22</v>
      </c>
      <c r="Z33">
        <f t="shared" si="0"/>
        <v>23</v>
      </c>
      <c r="AA33">
        <f t="shared" si="0"/>
        <v>24</v>
      </c>
      <c r="AB33">
        <f t="shared" si="0"/>
        <v>25</v>
      </c>
    </row>
    <row r="35" spans="2:28" ht="15">
      <c r="B35" t="s">
        <v>31</v>
      </c>
      <c r="D35" s="17">
        <f>$L$17</f>
        <v>0.019417475728155338</v>
      </c>
      <c r="E35" s="17">
        <f aca="true" t="shared" si="1" ref="E35:AB35">$L$17</f>
        <v>0.019417475728155338</v>
      </c>
      <c r="F35" s="17">
        <f t="shared" si="1"/>
        <v>0.019417475728155338</v>
      </c>
      <c r="G35" s="17">
        <f t="shared" si="1"/>
        <v>0.019417475728155338</v>
      </c>
      <c r="H35" s="17">
        <f t="shared" si="1"/>
        <v>0.019417475728155338</v>
      </c>
      <c r="I35" s="17">
        <f t="shared" si="1"/>
        <v>0.019417475728155338</v>
      </c>
      <c r="J35" s="17">
        <f t="shared" si="1"/>
        <v>0.019417475728155338</v>
      </c>
      <c r="K35" s="17">
        <f t="shared" si="1"/>
        <v>0.019417475728155338</v>
      </c>
      <c r="L35" s="17">
        <f t="shared" si="1"/>
        <v>0.019417475728155338</v>
      </c>
      <c r="M35" s="17">
        <f t="shared" si="1"/>
        <v>0.019417475728155338</v>
      </c>
      <c r="N35" s="17">
        <f t="shared" si="1"/>
        <v>0.019417475728155338</v>
      </c>
      <c r="O35" s="17">
        <f t="shared" si="1"/>
        <v>0.019417475728155338</v>
      </c>
      <c r="P35" s="17">
        <f t="shared" si="1"/>
        <v>0.019417475728155338</v>
      </c>
      <c r="Q35" s="17">
        <f t="shared" si="1"/>
        <v>0.019417475728155338</v>
      </c>
      <c r="R35" s="17">
        <f t="shared" si="1"/>
        <v>0.019417475728155338</v>
      </c>
      <c r="S35" s="17">
        <f t="shared" si="1"/>
        <v>0.019417475728155338</v>
      </c>
      <c r="T35" s="17">
        <f t="shared" si="1"/>
        <v>0.019417475728155338</v>
      </c>
      <c r="U35" s="17">
        <f t="shared" si="1"/>
        <v>0.019417475728155338</v>
      </c>
      <c r="V35" s="17">
        <f t="shared" si="1"/>
        <v>0.019417475728155338</v>
      </c>
      <c r="W35" s="17">
        <f t="shared" si="1"/>
        <v>0.019417475728155338</v>
      </c>
      <c r="X35" s="17">
        <f t="shared" si="1"/>
        <v>0.019417475728155338</v>
      </c>
      <c r="Y35" s="17">
        <f t="shared" si="1"/>
        <v>0.019417475728155338</v>
      </c>
      <c r="Z35" s="17">
        <f t="shared" si="1"/>
        <v>0.019417475728155338</v>
      </c>
      <c r="AA35" s="17">
        <f t="shared" si="1"/>
        <v>0.019417475728155338</v>
      </c>
      <c r="AB35" s="17">
        <f t="shared" si="1"/>
        <v>0.019417475728155338</v>
      </c>
    </row>
    <row r="36" spans="2:28" ht="15">
      <c r="B36" t="s">
        <v>32</v>
      </c>
      <c r="D36" s="17">
        <f>L18</f>
        <v>0.017388349514563108</v>
      </c>
      <c r="E36" s="17">
        <f>D36+D36*$D$28/100</f>
        <v>0.01756223300970874</v>
      </c>
      <c r="F36" s="17">
        <f aca="true" t="shared" si="2" ref="F36:AB36">E36+E36*$D$28/100</f>
        <v>0.01773785533980583</v>
      </c>
      <c r="G36" s="17">
        <f t="shared" si="2"/>
        <v>0.01791523389320389</v>
      </c>
      <c r="H36" s="17">
        <f t="shared" si="2"/>
        <v>0.01809438623213593</v>
      </c>
      <c r="I36" s="17">
        <f t="shared" si="2"/>
        <v>0.01827533009445729</v>
      </c>
      <c r="J36" s="17">
        <f t="shared" si="2"/>
        <v>0.01845808339540186</v>
      </c>
      <c r="K36" s="17">
        <f t="shared" si="2"/>
        <v>0.018642664229355878</v>
      </c>
      <c r="L36" s="17">
        <f t="shared" si="2"/>
        <v>0.018829090871649436</v>
      </c>
      <c r="M36" s="17">
        <f t="shared" si="2"/>
        <v>0.01901738178036593</v>
      </c>
      <c r="N36" s="17">
        <f t="shared" si="2"/>
        <v>0.01920755559816959</v>
      </c>
      <c r="O36" s="17">
        <f t="shared" si="2"/>
        <v>0.019399631154151286</v>
      </c>
      <c r="P36" s="17">
        <f t="shared" si="2"/>
        <v>0.0195936274656928</v>
      </c>
      <c r="Q36" s="17">
        <f t="shared" si="2"/>
        <v>0.019789563740349726</v>
      </c>
      <c r="R36" s="17">
        <f t="shared" si="2"/>
        <v>0.019987459377753224</v>
      </c>
      <c r="S36" s="17">
        <f t="shared" si="2"/>
        <v>0.020187333971530757</v>
      </c>
      <c r="T36" s="17">
        <f t="shared" si="2"/>
        <v>0.020389207311246063</v>
      </c>
      <c r="U36" s="17">
        <f t="shared" si="2"/>
        <v>0.020593099384358524</v>
      </c>
      <c r="V36" s="17">
        <f t="shared" si="2"/>
        <v>0.020799030378202108</v>
      </c>
      <c r="W36" s="17">
        <f t="shared" si="2"/>
        <v>0.02100702068198413</v>
      </c>
      <c r="X36" s="17">
        <f t="shared" si="2"/>
        <v>0.021217090888803972</v>
      </c>
      <c r="Y36" s="17">
        <f t="shared" si="2"/>
        <v>0.02142926179769201</v>
      </c>
      <c r="Z36" s="17">
        <f t="shared" si="2"/>
        <v>0.021643554415668932</v>
      </c>
      <c r="AA36" s="17">
        <f t="shared" si="2"/>
        <v>0.02185998995982562</v>
      </c>
      <c r="AB36" s="17">
        <f t="shared" si="2"/>
        <v>0.02207858985942388</v>
      </c>
    </row>
    <row r="37" spans="2:28" ht="15">
      <c r="B37" t="s">
        <v>10</v>
      </c>
      <c r="D37" s="17">
        <f>D35+D36</f>
        <v>0.03680582524271844</v>
      </c>
      <c r="E37" s="17">
        <f aca="true" t="shared" si="3" ref="E37:AB37">E35+E36</f>
        <v>0.036979708737864075</v>
      </c>
      <c r="F37" s="17">
        <f t="shared" si="3"/>
        <v>0.037155331067961164</v>
      </c>
      <c r="G37" s="17">
        <f t="shared" si="3"/>
        <v>0.03733270962135923</v>
      </c>
      <c r="H37" s="17">
        <f t="shared" si="3"/>
        <v>0.03751186196029127</v>
      </c>
      <c r="I37" s="17">
        <f t="shared" si="3"/>
        <v>0.03769280582261263</v>
      </c>
      <c r="J37" s="17">
        <f t="shared" si="3"/>
        <v>0.037875559123557195</v>
      </c>
      <c r="K37" s="17">
        <f t="shared" si="3"/>
        <v>0.038060139957511216</v>
      </c>
      <c r="L37" s="17">
        <f t="shared" si="3"/>
        <v>0.03824656659980477</v>
      </c>
      <c r="M37" s="17">
        <f t="shared" si="3"/>
        <v>0.03843485750852127</v>
      </c>
      <c r="N37" s="17">
        <f t="shared" si="3"/>
        <v>0.03862503132632493</v>
      </c>
      <c r="O37" s="17">
        <f t="shared" si="3"/>
        <v>0.03881710688230662</v>
      </c>
      <c r="P37" s="17">
        <f t="shared" si="3"/>
        <v>0.03901110319384814</v>
      </c>
      <c r="Q37" s="17">
        <f t="shared" si="3"/>
        <v>0.03920703946850507</v>
      </c>
      <c r="R37" s="17">
        <f t="shared" si="3"/>
        <v>0.03940493510590856</v>
      </c>
      <c r="S37" s="17">
        <f t="shared" si="3"/>
        <v>0.03960480969968609</v>
      </c>
      <c r="T37" s="17">
        <f t="shared" si="3"/>
        <v>0.0398066830394014</v>
      </c>
      <c r="U37" s="17">
        <f t="shared" si="3"/>
        <v>0.040010575112513866</v>
      </c>
      <c r="V37" s="17">
        <f t="shared" si="3"/>
        <v>0.04021650610635745</v>
      </c>
      <c r="W37" s="17">
        <f t="shared" si="3"/>
        <v>0.04042449641013947</v>
      </c>
      <c r="X37" s="17">
        <f t="shared" si="3"/>
        <v>0.040634566616959314</v>
      </c>
      <c r="Y37" s="17">
        <f t="shared" si="3"/>
        <v>0.040846737525847346</v>
      </c>
      <c r="Z37" s="17">
        <f t="shared" si="3"/>
        <v>0.04106103014382427</v>
      </c>
      <c r="AA37" s="17">
        <f t="shared" si="3"/>
        <v>0.04127746568798096</v>
      </c>
      <c r="AB37" s="17">
        <f t="shared" si="3"/>
        <v>0.04149606558757922</v>
      </c>
    </row>
    <row r="38" spans="2:28" ht="15">
      <c r="B38" t="s">
        <v>23</v>
      </c>
      <c r="D38" s="17">
        <f>H22</f>
        <v>0.0455</v>
      </c>
      <c r="E38" s="17">
        <f>D38+D38*$D$29/100</f>
        <v>0.04641</v>
      </c>
      <c r="F38" s="17">
        <f aca="true" t="shared" si="4" ref="F38:AB38">E38+E38*$D$29/100</f>
        <v>0.0473382</v>
      </c>
      <c r="G38" s="17">
        <f t="shared" si="4"/>
        <v>0.048284964</v>
      </c>
      <c r="H38" s="17">
        <f t="shared" si="4"/>
        <v>0.04925066328</v>
      </c>
      <c r="I38" s="17">
        <f t="shared" si="4"/>
        <v>0.0502356765456</v>
      </c>
      <c r="J38" s="17">
        <f t="shared" si="4"/>
        <v>0.051240390076512</v>
      </c>
      <c r="K38" s="17">
        <f t="shared" si="4"/>
        <v>0.05226519787804224</v>
      </c>
      <c r="L38" s="17">
        <f t="shared" si="4"/>
        <v>0.05331050183560309</v>
      </c>
      <c r="M38" s="17">
        <f t="shared" si="4"/>
        <v>0.05437671187231515</v>
      </c>
      <c r="N38" s="17">
        <f t="shared" si="4"/>
        <v>0.05546424610976145</v>
      </c>
      <c r="O38" s="17">
        <f t="shared" si="4"/>
        <v>0.056573531031956684</v>
      </c>
      <c r="P38" s="17">
        <f t="shared" si="4"/>
        <v>0.057705001652595816</v>
      </c>
      <c r="Q38" s="17">
        <f t="shared" si="4"/>
        <v>0.05885910168564773</v>
      </c>
      <c r="R38" s="17">
        <f t="shared" si="4"/>
        <v>0.060036283719360685</v>
      </c>
      <c r="S38" s="17">
        <f t="shared" si="4"/>
        <v>0.0612370093937479</v>
      </c>
      <c r="T38" s="17">
        <f t="shared" si="4"/>
        <v>0.06246174958162286</v>
      </c>
      <c r="U38" s="17">
        <f t="shared" si="4"/>
        <v>0.06371098457325532</v>
      </c>
      <c r="V38" s="17">
        <f t="shared" si="4"/>
        <v>0.06498520426472042</v>
      </c>
      <c r="W38" s="17">
        <f t="shared" si="4"/>
        <v>0.06628490835001483</v>
      </c>
      <c r="X38" s="17">
        <f t="shared" si="4"/>
        <v>0.06761060651701513</v>
      </c>
      <c r="Y38" s="17">
        <f t="shared" si="4"/>
        <v>0.06896281864735543</v>
      </c>
      <c r="Z38" s="17">
        <f t="shared" si="4"/>
        <v>0.07034207502030254</v>
      </c>
      <c r="AA38" s="17">
        <f t="shared" si="4"/>
        <v>0.0717489165207086</v>
      </c>
      <c r="AB38" s="17">
        <f t="shared" si="4"/>
        <v>0.07318389485112277</v>
      </c>
    </row>
    <row r="40" spans="2:28" ht="15">
      <c r="B40" t="s">
        <v>29</v>
      </c>
      <c r="C40" s="15"/>
      <c r="D40" s="17">
        <f>1.2611269*$D$31*(D38-D37)</f>
        <v>20.72181906330276</v>
      </c>
      <c r="E40" s="17">
        <f aca="true" t="shared" si="5" ref="E40:AB40">1.2611269*$D$31*(E38-E37)</f>
        <v>22.47628955060551</v>
      </c>
      <c r="F40" s="17">
        <f t="shared" si="5"/>
        <v>24.269993811466968</v>
      </c>
      <c r="G40" s="17">
        <f>1.2611269*$D$31*(G38-G37)</f>
        <v>26.10375796499645</v>
      </c>
      <c r="H40" s="17">
        <f t="shared" si="5"/>
        <v>27.97842506712181</v>
      </c>
      <c r="I40" s="17">
        <f t="shared" si="5"/>
        <v>29.894855453470246</v>
      </c>
      <c r="J40" s="17">
        <f t="shared" si="5"/>
        <v>31.853927089147998</v>
      </c>
      <c r="K40" s="17">
        <f t="shared" si="5"/>
        <v>33.85653592555767</v>
      </c>
      <c r="L40" s="17">
        <f t="shared" si="5"/>
        <v>35.903596264394125</v>
      </c>
      <c r="M40" s="17">
        <f t="shared" si="5"/>
        <v>37.99604112896282</v>
      </c>
      <c r="N40" s="17">
        <f t="shared" si="5"/>
        <v>40.134822642968</v>
      </c>
      <c r="O40" s="17">
        <f t="shared" si="5"/>
        <v>42.32091241691985</v>
      </c>
      <c r="P40" s="17">
        <f t="shared" si="5"/>
        <v>44.55530194231394</v>
      </c>
      <c r="Q40" s="17">
        <f t="shared" si="5"/>
        <v>46.83900299373875</v>
      </c>
      <c r="R40" s="17">
        <f t="shared" si="5"/>
        <v>49.17304803907017</v>
      </c>
      <c r="S40" s="17">
        <f t="shared" si="5"/>
        <v>51.55849065791506</v>
      </c>
      <c r="T40" s="17">
        <f t="shared" si="5"/>
        <v>53.99640596846978</v>
      </c>
      <c r="U40" s="17">
        <f t="shared" si="5"/>
        <v>56.48789106296184</v>
      </c>
      <c r="V40" s="17">
        <f t="shared" si="5"/>
        <v>59.03406545184726</v>
      </c>
      <c r="W40" s="17">
        <f t="shared" si="5"/>
        <v>61.63607151693897</v>
      </c>
      <c r="X40" s="17">
        <f t="shared" si="5"/>
        <v>64.29507497364534</v>
      </c>
      <c r="Y40" s="17">
        <f t="shared" si="5"/>
        <v>67.01226534250182</v>
      </c>
      <c r="Z40" s="17">
        <f t="shared" si="5"/>
        <v>69.78885643018155</v>
      </c>
      <c r="AA40" s="17">
        <f t="shared" si="5"/>
        <v>72.62608682017546</v>
      </c>
      <c r="AB40" s="17">
        <f t="shared" si="5"/>
        <v>75.52522037333544</v>
      </c>
    </row>
    <row r="41" spans="2:28" ht="15">
      <c r="B41" t="s">
        <v>24</v>
      </c>
      <c r="D41">
        <v>0</v>
      </c>
      <c r="E41">
        <f>G10/25</f>
        <v>40</v>
      </c>
      <c r="F41">
        <f>E41</f>
        <v>40</v>
      </c>
      <c r="G41">
        <f aca="true" t="shared" si="6" ref="G41:AA41">F41</f>
        <v>40</v>
      </c>
      <c r="H41">
        <f t="shared" si="6"/>
        <v>40</v>
      </c>
      <c r="I41">
        <f t="shared" si="6"/>
        <v>40</v>
      </c>
      <c r="J41">
        <f t="shared" si="6"/>
        <v>40</v>
      </c>
      <c r="K41">
        <f t="shared" si="6"/>
        <v>40</v>
      </c>
      <c r="L41">
        <f t="shared" si="6"/>
        <v>40</v>
      </c>
      <c r="M41">
        <f t="shared" si="6"/>
        <v>40</v>
      </c>
      <c r="N41">
        <f t="shared" si="6"/>
        <v>40</v>
      </c>
      <c r="O41">
        <f t="shared" si="6"/>
        <v>40</v>
      </c>
      <c r="P41">
        <f t="shared" si="6"/>
        <v>40</v>
      </c>
      <c r="Q41">
        <f t="shared" si="6"/>
        <v>40</v>
      </c>
      <c r="R41">
        <f t="shared" si="6"/>
        <v>40</v>
      </c>
      <c r="S41">
        <f t="shared" si="6"/>
        <v>40</v>
      </c>
      <c r="T41">
        <f t="shared" si="6"/>
        <v>40</v>
      </c>
      <c r="U41">
        <f t="shared" si="6"/>
        <v>40</v>
      </c>
      <c r="V41">
        <f t="shared" si="6"/>
        <v>40</v>
      </c>
      <c r="W41">
        <f t="shared" si="6"/>
        <v>40</v>
      </c>
      <c r="X41">
        <f t="shared" si="6"/>
        <v>40</v>
      </c>
      <c r="Y41">
        <f t="shared" si="6"/>
        <v>40</v>
      </c>
      <c r="Z41">
        <f t="shared" si="6"/>
        <v>40</v>
      </c>
      <c r="AA41">
        <f t="shared" si="6"/>
        <v>40</v>
      </c>
      <c r="AB41">
        <v>80</v>
      </c>
    </row>
    <row r="42" spans="2:28" ht="15">
      <c r="B42" t="s">
        <v>25</v>
      </c>
      <c r="C42" s="15">
        <f>-G10</f>
        <v>-1000</v>
      </c>
      <c r="D42" s="17">
        <f>D40+D41</f>
        <v>20.72181906330276</v>
      </c>
      <c r="E42" s="17">
        <f aca="true" t="shared" si="7" ref="E42:AB42">E40+E41</f>
        <v>62.476289550605514</v>
      </c>
      <c r="F42" s="17">
        <f t="shared" si="7"/>
        <v>64.26999381146697</v>
      </c>
      <c r="G42" s="17">
        <f t="shared" si="7"/>
        <v>66.10375796499645</v>
      </c>
      <c r="H42" s="17">
        <f t="shared" si="7"/>
        <v>67.9784250671218</v>
      </c>
      <c r="I42" s="17">
        <f t="shared" si="7"/>
        <v>69.89485545347024</v>
      </c>
      <c r="J42" s="17">
        <f t="shared" si="7"/>
        <v>71.853927089148</v>
      </c>
      <c r="K42" s="17">
        <f t="shared" si="7"/>
        <v>73.85653592555767</v>
      </c>
      <c r="L42" s="17">
        <f t="shared" si="7"/>
        <v>75.90359626439412</v>
      </c>
      <c r="M42" s="17">
        <f t="shared" si="7"/>
        <v>77.99604112896282</v>
      </c>
      <c r="N42" s="17">
        <f t="shared" si="7"/>
        <v>80.134822642968</v>
      </c>
      <c r="O42" s="17">
        <f t="shared" si="7"/>
        <v>82.32091241691985</v>
      </c>
      <c r="P42" s="17">
        <f t="shared" si="7"/>
        <v>84.55530194231395</v>
      </c>
      <c r="Q42" s="17">
        <f t="shared" si="7"/>
        <v>86.83900299373875</v>
      </c>
      <c r="R42" s="17">
        <f t="shared" si="7"/>
        <v>89.17304803907017</v>
      </c>
      <c r="S42" s="17">
        <f t="shared" si="7"/>
        <v>91.55849065791506</v>
      </c>
      <c r="T42" s="17">
        <f t="shared" si="7"/>
        <v>93.99640596846979</v>
      </c>
      <c r="U42" s="17">
        <f t="shared" si="7"/>
        <v>96.48789106296184</v>
      </c>
      <c r="V42" s="17">
        <f t="shared" si="7"/>
        <v>99.03406545184725</v>
      </c>
      <c r="W42" s="17">
        <f t="shared" si="7"/>
        <v>101.63607151693897</v>
      </c>
      <c r="X42" s="17">
        <f t="shared" si="7"/>
        <v>104.29507497364534</v>
      </c>
      <c r="Y42" s="17">
        <f t="shared" si="7"/>
        <v>107.01226534250182</v>
      </c>
      <c r="Z42" s="17">
        <f t="shared" si="7"/>
        <v>109.78885643018155</v>
      </c>
      <c r="AA42" s="17">
        <f t="shared" si="7"/>
        <v>112.62608682017546</v>
      </c>
      <c r="AB42" s="17">
        <f t="shared" si="7"/>
        <v>155.52522037333546</v>
      </c>
    </row>
    <row r="43" ht="15.75" thickBot="1"/>
    <row r="44" spans="2:11" ht="16.5" thickBot="1">
      <c r="B44" s="23" t="s">
        <v>26</v>
      </c>
      <c r="C44" s="24">
        <f>IRR(C42:AB42)</f>
        <v>0.05864870220135881</v>
      </c>
      <c r="E44" s="28" t="s">
        <v>35</v>
      </c>
      <c r="F44" s="29"/>
      <c r="G44" s="29"/>
      <c r="H44" s="29"/>
      <c r="I44" s="29"/>
      <c r="J44" s="29"/>
      <c r="K44" s="30"/>
    </row>
    <row r="45" spans="5:11" ht="15">
      <c r="E45" s="31" t="s">
        <v>36</v>
      </c>
      <c r="F45" s="32"/>
      <c r="G45" s="32"/>
      <c r="H45" s="32"/>
      <c r="I45" s="32"/>
      <c r="J45" s="32"/>
      <c r="K45" s="33"/>
    </row>
    <row r="46" spans="2:11" ht="15.75" thickBot="1">
      <c r="B46" s="20" t="s">
        <v>28</v>
      </c>
      <c r="C46" s="20"/>
      <c r="D46" s="20"/>
      <c r="E46" s="34" t="s">
        <v>39</v>
      </c>
      <c r="F46" s="35"/>
      <c r="G46" s="35"/>
      <c r="H46" s="35"/>
      <c r="I46" s="35"/>
      <c r="J46" s="35"/>
      <c r="K46" s="36"/>
    </row>
    <row r="47" spans="2:5" ht="15">
      <c r="B47" s="20" t="s">
        <v>30</v>
      </c>
      <c r="C47" s="21"/>
      <c r="D47" s="20"/>
      <c r="E47" s="1"/>
    </row>
    <row r="51" ht="15">
      <c r="E51" s="1"/>
    </row>
  </sheetData>
  <sheetProtection/>
  <mergeCells count="1">
    <mergeCell ref="F8:G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Marc Roselló Casas</cp:lastModifiedBy>
  <dcterms:created xsi:type="dcterms:W3CDTF">2015-06-11T13:58:47Z</dcterms:created>
  <dcterms:modified xsi:type="dcterms:W3CDTF">2015-06-17T16:25:22Z</dcterms:modified>
  <cp:category/>
  <cp:version/>
  <cp:contentType/>
  <cp:contentStatus/>
</cp:coreProperties>
</file>